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dunningham\Documents\coisas\eo\"/>
    </mc:Choice>
  </mc:AlternateContent>
  <xr:revisionPtr revIDLastSave="0" documentId="8_{F332E8AE-ADF7-4A5A-BD02-CF4399D71A4F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Exec Orcamenta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5" i="1" l="1"/>
  <c r="AE14" i="1"/>
  <c r="AE13" i="1"/>
  <c r="AE11" i="1"/>
  <c r="AE10" i="1"/>
  <c r="AE9" i="1"/>
  <c r="AE8" i="1"/>
  <c r="AD15" i="1"/>
  <c r="AD14" i="1"/>
  <c r="AD13" i="1"/>
  <c r="AD11" i="1"/>
  <c r="AD10" i="1"/>
  <c r="AD9" i="1"/>
  <c r="AD8" i="1"/>
  <c r="AE5" i="1"/>
  <c r="AE4" i="1"/>
  <c r="AD5" i="1"/>
  <c r="AD4" i="1"/>
  <c r="AD3" i="1" s="1"/>
  <c r="AE3" i="1"/>
  <c r="AC15" i="1"/>
  <c r="AC14" i="1"/>
  <c r="AC13" i="1"/>
  <c r="AC11" i="1"/>
  <c r="AC10" i="1"/>
  <c r="AC9" i="1"/>
  <c r="AC8" i="1"/>
  <c r="AC5" i="1"/>
  <c r="AC4" i="1"/>
  <c r="AB15" i="1"/>
  <c r="AB14" i="1"/>
  <c r="AB13" i="1"/>
  <c r="AB11" i="1"/>
  <c r="AB10" i="1"/>
  <c r="AB9" i="1"/>
  <c r="AB8" i="1"/>
  <c r="AB5" i="1"/>
  <c r="AB4" i="1"/>
  <c r="AB3" i="1"/>
  <c r="AC3" i="1"/>
  <c r="AA7" i="1"/>
  <c r="Z7" i="1"/>
  <c r="AA3" i="1"/>
  <c r="Z3" i="1"/>
  <c r="AE7" i="1" l="1"/>
  <c r="AD7" i="1"/>
  <c r="AC7" i="1"/>
  <c r="AB7" i="1"/>
  <c r="Y7" i="1"/>
  <c r="X7" i="1"/>
  <c r="Y3" i="1"/>
  <c r="X3" i="1"/>
  <c r="W9" i="1"/>
  <c r="W7" i="1" s="1"/>
  <c r="V9" i="1"/>
  <c r="V7" i="1" s="1"/>
  <c r="W3" i="1"/>
  <c r="V3" i="1"/>
  <c r="U7" i="1"/>
  <c r="T7" i="1"/>
  <c r="U3" i="1"/>
  <c r="T3" i="1"/>
  <c r="S3" i="1" l="1"/>
  <c r="R3" i="1"/>
  <c r="S7" i="1"/>
  <c r="R7" i="1"/>
  <c r="P9" i="1"/>
  <c r="N7" i="1" l="1"/>
  <c r="Q7" i="1" l="1"/>
  <c r="P7" i="1"/>
  <c r="O7" i="1"/>
  <c r="Q3" i="1"/>
  <c r="P3" i="1"/>
  <c r="O3" i="1"/>
  <c r="N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VALERIA</author>
  </authors>
  <commentList>
    <comment ref="U4" authorId="0" shapeId="0" xr:uid="{6787781E-C1CE-48C0-83A0-C1275644AA67}">
      <text>
        <r>
          <rPr>
            <b/>
            <sz val="9"/>
            <color indexed="81"/>
            <rFont val="Segoe UI"/>
            <family val="2"/>
          </rPr>
          <t>GCF PPSA:</t>
        </r>
        <r>
          <rPr>
            <sz val="9"/>
            <color indexed="81"/>
            <rFont val="Segoe UI"/>
            <family val="2"/>
          </rPr>
          <t xml:space="preserve">
Receita Operacional, proveniente do contrato de Remuneração com o MME. </t>
        </r>
      </text>
    </comment>
  </commentList>
</comments>
</file>

<file path=xl/sharedStrings.xml><?xml version="1.0" encoding="utf-8"?>
<sst xmlns="http://schemas.openxmlformats.org/spreadsheetml/2006/main" count="83" uniqueCount="26">
  <si>
    <t>R$ milhões</t>
  </si>
  <si>
    <r>
      <rPr>
        <b/>
        <u/>
        <sz val="8"/>
        <rFont val="Calibri Light"/>
        <family val="2"/>
      </rPr>
      <t>PDG</t>
    </r>
  </si>
  <si>
    <r>
      <rPr>
        <b/>
        <u/>
        <sz val="8"/>
        <rFont val="Calibri Light"/>
        <family val="2"/>
      </rPr>
      <t>Rea</t>
    </r>
    <r>
      <rPr>
        <b/>
        <sz val="8"/>
        <rFont val="Calibri Light"/>
        <family val="2"/>
      </rPr>
      <t>l</t>
    </r>
  </si>
  <si>
    <t>Fontes de Recursos</t>
  </si>
  <si>
    <r>
      <rPr>
        <sz val="8"/>
        <rFont val="Calibri Light"/>
        <family val="2"/>
      </rPr>
      <t>-</t>
    </r>
  </si>
  <si>
    <r>
      <rPr>
        <sz val="8"/>
        <rFont val="Calibri Light"/>
        <family val="2"/>
      </rPr>
      <t>Participação da União no Capital</t>
    </r>
  </si>
  <si>
    <t>Receita Operacional</t>
  </si>
  <si>
    <t>Receita não Operacional</t>
  </si>
  <si>
    <t>Uso de Recursos</t>
  </si>
  <si>
    <t>Dispêndio de Capital</t>
  </si>
  <si>
    <t>Pessoal e Encargos Sociais</t>
  </si>
  <si>
    <t>Serviços de Terceiros</t>
  </si>
  <si>
    <t>Materiais e Produtos</t>
  </si>
  <si>
    <t>Utilidades e Serviços</t>
  </si>
  <si>
    <t>Tributos e Encargos Parafiscais</t>
  </si>
  <si>
    <t>Outros Dispêndios Correntes</t>
  </si>
  <si>
    <t>-</t>
  </si>
  <si>
    <t>Fonte: Sistema SIEST</t>
  </si>
  <si>
    <t>Despesas Financeiras</t>
  </si>
  <si>
    <t>2021 ( 2º Trim)</t>
  </si>
  <si>
    <t>2021 (3º Trim)</t>
  </si>
  <si>
    <t>2021 (4º Trim)</t>
  </si>
  <si>
    <t>2022 (1º Trim)</t>
  </si>
  <si>
    <t>2022 (2º Trim)</t>
  </si>
  <si>
    <t>2022 (3º Trim)</t>
  </si>
  <si>
    <t>2022 (4º Trim)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</si>
</sst>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Calibri Light"/>
      <family val="2"/>
    </font>
    <font>
      <sz val="8"/>
      <name val="Calibri Light"/>
      <family val="2"/>
    </font>
    <font>
      <sz val="8"/>
      <name val="Calibri Light"/>
      <family val="2"/>
    </font>
    <font>
      <b/>
      <sz val="8"/>
      <name val="Calibri Light"/>
      <family val="2"/>
    </font>
    <font>
      <b/>
      <i/>
      <sz val="7.5"/>
      <name val="Calibri Light"/>
      <family val="2"/>
    </font>
    <font>
      <b/>
      <sz val="8"/>
      <color rgb="FF000000"/>
      <name val="Calibri Light"/>
      <family val="2"/>
    </font>
    <font>
      <b/>
      <u/>
      <sz val="8"/>
      <name val="Calibri Light"/>
      <family val="2"/>
    </font>
    <font>
      <b/>
      <sz val="10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Alignment="1">
      <alignment horizontal="left" wrapText="1"/>
    </xf>
    <xf numFmtId="0" fontId="3" fillId="0" borderId="0" xfId="1" applyFont="1" applyAlignment="1">
      <alignment horizontal="left" vertical="top" wrapText="1" indent="2"/>
    </xf>
    <xf numFmtId="0" fontId="3" fillId="2" borderId="9" xfId="1" applyFont="1" applyFill="1" applyBorder="1" applyAlignment="1">
      <alignment horizontal="right" vertical="top" wrapText="1" indent="1"/>
    </xf>
    <xf numFmtId="0" fontId="3" fillId="0" borderId="10" xfId="1" applyFont="1" applyBorder="1" applyAlignment="1">
      <alignment horizontal="left" vertical="top" wrapText="1" indent="4"/>
    </xf>
    <xf numFmtId="2" fontId="2" fillId="2" borderId="11" xfId="1" applyNumberFormat="1" applyFont="1" applyFill="1" applyBorder="1" applyAlignment="1">
      <alignment horizontal="right" vertical="top" shrinkToFit="1"/>
    </xf>
    <xf numFmtId="2" fontId="2" fillId="0" borderId="10" xfId="1" applyNumberFormat="1" applyFont="1" applyBorder="1" applyAlignment="1">
      <alignment horizontal="right" vertical="top" shrinkToFit="1"/>
    </xf>
    <xf numFmtId="2" fontId="2" fillId="0" borderId="9" xfId="1" applyNumberFormat="1" applyFont="1" applyBorder="1" applyAlignment="1">
      <alignment horizontal="right" vertical="top" shrinkToFit="1"/>
    </xf>
    <xf numFmtId="0" fontId="3" fillId="2" borderId="0" xfId="1" applyFont="1" applyFill="1" applyAlignment="1">
      <alignment horizontal="right" vertical="top" wrapText="1" indent="1"/>
    </xf>
    <xf numFmtId="0" fontId="3" fillId="2" borderId="12" xfId="1" applyFont="1" applyFill="1" applyBorder="1" applyAlignment="1">
      <alignment horizontal="right" vertical="top" wrapText="1" indent="1"/>
    </xf>
    <xf numFmtId="2" fontId="2" fillId="2" borderId="12" xfId="1" applyNumberFormat="1" applyFont="1" applyFill="1" applyBorder="1" applyAlignment="1">
      <alignment horizontal="right" vertical="top" shrinkToFit="1"/>
    </xf>
    <xf numFmtId="2" fontId="2" fillId="0" borderId="4" xfId="1" applyNumberFormat="1" applyFont="1" applyBorder="1" applyAlignment="1">
      <alignment horizontal="right" vertical="top" shrinkToFit="1"/>
    </xf>
    <xf numFmtId="0" fontId="3" fillId="0" borderId="0" xfId="1" applyFont="1" applyAlignment="1">
      <alignment horizontal="right" vertical="top" wrapText="1" indent="1"/>
    </xf>
    <xf numFmtId="2" fontId="2" fillId="0" borderId="0" xfId="1" applyNumberFormat="1" applyFont="1" applyAlignment="1">
      <alignment horizontal="right" vertical="top" shrinkToFit="1"/>
    </xf>
    <xf numFmtId="2" fontId="2" fillId="2" borderId="0" xfId="1" applyNumberFormat="1" applyFont="1" applyFill="1" applyAlignment="1">
      <alignment horizontal="right" vertical="top" shrinkToFit="1"/>
    </xf>
    <xf numFmtId="0" fontId="5" fillId="0" borderId="4" xfId="1" applyFont="1" applyBorder="1" applyAlignment="1">
      <alignment horizontal="left" vertical="top" wrapText="1" indent="1"/>
    </xf>
    <xf numFmtId="0" fontId="6" fillId="0" borderId="0" xfId="1" applyFont="1" applyAlignment="1">
      <alignment horizontal="right" vertical="top" wrapText="1" indent="1"/>
    </xf>
    <xf numFmtId="0" fontId="5" fillId="2" borderId="5" xfId="1" applyFont="1" applyFill="1" applyBorder="1" applyAlignment="1">
      <alignment horizontal="left" vertical="top" wrapText="1" indent="2"/>
    </xf>
    <xf numFmtId="0" fontId="9" fillId="0" borderId="6" xfId="1" applyFont="1" applyBorder="1" applyAlignment="1">
      <alignment horizontal="center" vertical="top" wrapText="1"/>
    </xf>
    <xf numFmtId="2" fontId="7" fillId="2" borderId="8" xfId="1" applyNumberFormat="1" applyFont="1" applyFill="1" applyBorder="1" applyAlignment="1">
      <alignment horizontal="right" vertical="top" shrinkToFit="1"/>
    </xf>
    <xf numFmtId="2" fontId="7" fillId="0" borderId="8" xfId="1" applyNumberFormat="1" applyFont="1" applyBorder="1" applyAlignment="1">
      <alignment horizontal="right" vertical="top" shrinkToFit="1"/>
    </xf>
    <xf numFmtId="0" fontId="5" fillId="2" borderId="7" xfId="1" applyFont="1" applyFill="1" applyBorder="1" applyAlignment="1">
      <alignment horizontal="left" vertical="top" wrapText="1" indent="2"/>
    </xf>
    <xf numFmtId="0" fontId="9" fillId="0" borderId="5" xfId="1" applyFont="1" applyBorder="1" applyAlignment="1">
      <alignment horizontal="left" vertical="top" wrapText="1" indent="2"/>
    </xf>
    <xf numFmtId="0" fontId="9" fillId="0" borderId="5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 indent="2"/>
    </xf>
    <xf numFmtId="0" fontId="5" fillId="0" borderId="0" xfId="1" applyFont="1" applyAlignment="1">
      <alignment horizontal="left" vertical="top" wrapText="1" indent="1"/>
    </xf>
    <xf numFmtId="2" fontId="7" fillId="2" borderId="13" xfId="1" applyNumberFormat="1" applyFont="1" applyFill="1" applyBorder="1" applyAlignment="1">
      <alignment horizontal="right" vertical="top" shrinkToFit="1"/>
    </xf>
    <xf numFmtId="0" fontId="10" fillId="0" borderId="13" xfId="0" applyFont="1" applyBorder="1" applyAlignment="1">
      <alignment horizontal="right" vertical="top"/>
    </xf>
    <xf numFmtId="0" fontId="3" fillId="0" borderId="14" xfId="1" applyFont="1" applyBorder="1" applyAlignment="1">
      <alignment horizontal="left" vertical="top" wrapText="1" indent="4"/>
    </xf>
    <xf numFmtId="2" fontId="2" fillId="0" borderId="15" xfId="1" applyNumberFormat="1" applyFont="1" applyBorder="1" applyAlignment="1">
      <alignment horizontal="right" vertical="top" shrinkToFit="1"/>
    </xf>
    <xf numFmtId="0" fontId="3" fillId="0" borderId="15" xfId="1" applyFont="1" applyBorder="1" applyAlignment="1">
      <alignment horizontal="left" vertical="top" wrapText="1" indent="4"/>
    </xf>
    <xf numFmtId="2" fontId="2" fillId="3" borderId="12" xfId="1" applyNumberFormat="1" applyFont="1" applyFill="1" applyBorder="1" applyAlignment="1">
      <alignment horizontal="right" vertical="top" shrinkToFit="1"/>
    </xf>
    <xf numFmtId="2" fontId="7" fillId="0" borderId="7" xfId="1" applyNumberFormat="1" applyFont="1" applyBorder="1" applyAlignment="1">
      <alignment horizontal="right" vertical="top" shrinkToFit="1"/>
    </xf>
    <xf numFmtId="0" fontId="5" fillId="2" borderId="18" xfId="1" applyFont="1" applyFill="1" applyBorder="1" applyAlignment="1">
      <alignment horizontal="left" vertical="top" wrapText="1" indent="2"/>
    </xf>
    <xf numFmtId="0" fontId="9" fillId="0" borderId="19" xfId="1" applyFont="1" applyBorder="1" applyAlignment="1">
      <alignment horizontal="center" vertical="top" wrapText="1"/>
    </xf>
    <xf numFmtId="2" fontId="2" fillId="4" borderId="9" xfId="1" applyNumberFormat="1" applyFont="1" applyFill="1" applyBorder="1" applyAlignment="1">
      <alignment horizontal="right" vertical="top" shrinkToFit="1"/>
    </xf>
    <xf numFmtId="2" fontId="7" fillId="2" borderId="20" xfId="1" applyNumberFormat="1" applyFont="1" applyFill="1" applyBorder="1" applyAlignment="1">
      <alignment horizontal="right" vertical="top" shrinkToFit="1"/>
    </xf>
    <xf numFmtId="2" fontId="0" fillId="0" borderId="0" xfId="0" applyNumberFormat="1"/>
    <xf numFmtId="164" fontId="0" fillId="0" borderId="0" xfId="0" applyNumberFormat="1"/>
    <xf numFmtId="1" fontId="7" fillId="0" borderId="16" xfId="1" applyNumberFormat="1" applyFont="1" applyBorder="1" applyAlignment="1">
      <alignment horizontal="center" vertical="top" shrinkToFit="1"/>
    </xf>
    <xf numFmtId="1" fontId="7" fillId="0" borderId="17" xfId="1" applyNumberFormat="1" applyFont="1" applyBorder="1" applyAlignment="1">
      <alignment horizontal="center" vertical="top" shrinkToFit="1"/>
    </xf>
    <xf numFmtId="1" fontId="7" fillId="0" borderId="2" xfId="1" applyNumberFormat="1" applyFont="1" applyBorder="1" applyAlignment="1">
      <alignment horizontal="center" vertical="top" shrinkToFit="1"/>
    </xf>
    <xf numFmtId="1" fontId="7" fillId="0" borderId="1" xfId="1" applyNumberFormat="1" applyFont="1" applyBorder="1" applyAlignment="1">
      <alignment horizontal="center" vertical="top" shrinkToFit="1"/>
    </xf>
    <xf numFmtId="1" fontId="7" fillId="0" borderId="3" xfId="1" applyNumberFormat="1" applyFont="1" applyBorder="1" applyAlignment="1">
      <alignment horizontal="center" vertical="top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zoomScale="115" zoomScaleNormal="115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AB17" sqref="AB17:AE17"/>
    </sheetView>
  </sheetViews>
  <sheetFormatPr defaultRowHeight="14.5" x14ac:dyDescent="0.35"/>
  <cols>
    <col min="1" max="1" width="31.1796875" customWidth="1"/>
    <col min="2" max="11" width="8.81640625" customWidth="1"/>
    <col min="12" max="17" width="0" hidden="1" customWidth="1"/>
  </cols>
  <sheetData>
    <row r="1" spans="1:31" x14ac:dyDescent="0.35">
      <c r="A1" s="1"/>
      <c r="B1" s="41">
        <v>2013</v>
      </c>
      <c r="C1" s="42"/>
      <c r="D1" s="43">
        <v>2014</v>
      </c>
      <c r="E1" s="42"/>
      <c r="F1" s="43">
        <v>2015</v>
      </c>
      <c r="G1" s="42"/>
      <c r="H1" s="43">
        <v>2016</v>
      </c>
      <c r="I1" s="42"/>
      <c r="J1" s="43">
        <v>2017</v>
      </c>
      <c r="K1" s="41"/>
      <c r="L1" s="43">
        <v>2018</v>
      </c>
      <c r="M1" s="41"/>
      <c r="N1" s="43">
        <v>2019</v>
      </c>
      <c r="O1" s="41"/>
      <c r="P1" s="43">
        <v>2020</v>
      </c>
      <c r="Q1" s="41"/>
      <c r="R1" s="39" t="s">
        <v>19</v>
      </c>
      <c r="S1" s="40"/>
      <c r="T1" s="39" t="s">
        <v>20</v>
      </c>
      <c r="U1" s="40"/>
      <c r="V1" s="39" t="s">
        <v>21</v>
      </c>
      <c r="W1" s="40"/>
      <c r="X1" s="39" t="s">
        <v>22</v>
      </c>
      <c r="Y1" s="40"/>
      <c r="Z1" s="39" t="s">
        <v>23</v>
      </c>
      <c r="AA1" s="40"/>
      <c r="AB1" s="39" t="s">
        <v>24</v>
      </c>
      <c r="AC1" s="40"/>
      <c r="AD1" s="39" t="s">
        <v>25</v>
      </c>
      <c r="AE1" s="40"/>
    </row>
    <row r="2" spans="1:31" x14ac:dyDescent="0.35">
      <c r="A2" s="16" t="s">
        <v>0</v>
      </c>
      <c r="B2" s="17" t="s">
        <v>1</v>
      </c>
      <c r="C2" s="18" t="s">
        <v>2</v>
      </c>
      <c r="D2" s="21" t="s">
        <v>1</v>
      </c>
      <c r="E2" s="18" t="s">
        <v>2</v>
      </c>
      <c r="F2" s="21" t="s">
        <v>1</v>
      </c>
      <c r="G2" s="18" t="s">
        <v>2</v>
      </c>
      <c r="H2" s="21" t="s">
        <v>1</v>
      </c>
      <c r="I2" s="18" t="s">
        <v>2</v>
      </c>
      <c r="J2" s="21" t="s">
        <v>1</v>
      </c>
      <c r="K2" s="22" t="s">
        <v>2</v>
      </c>
      <c r="L2" s="21" t="s">
        <v>1</v>
      </c>
      <c r="M2" s="23" t="s">
        <v>2</v>
      </c>
      <c r="N2" s="21" t="s">
        <v>1</v>
      </c>
      <c r="O2" s="23" t="s">
        <v>2</v>
      </c>
      <c r="P2" s="21" t="s">
        <v>1</v>
      </c>
      <c r="Q2" s="23" t="s">
        <v>2</v>
      </c>
      <c r="R2" s="33" t="s">
        <v>1</v>
      </c>
      <c r="S2" s="34" t="s">
        <v>2</v>
      </c>
      <c r="T2" s="33" t="s">
        <v>1</v>
      </c>
      <c r="U2" s="34" t="s">
        <v>2</v>
      </c>
      <c r="V2" s="33" t="s">
        <v>1</v>
      </c>
      <c r="W2" s="34" t="s">
        <v>2</v>
      </c>
      <c r="X2" s="33" t="s">
        <v>1</v>
      </c>
      <c r="Y2" s="34" t="s">
        <v>2</v>
      </c>
      <c r="Z2" s="33" t="s">
        <v>1</v>
      </c>
      <c r="AA2" s="34" t="s">
        <v>2</v>
      </c>
      <c r="AB2" s="33" t="s">
        <v>1</v>
      </c>
      <c r="AC2" s="34" t="s">
        <v>2</v>
      </c>
      <c r="AD2" s="33" t="s">
        <v>1</v>
      </c>
      <c r="AE2" s="34" t="s">
        <v>2</v>
      </c>
    </row>
    <row r="3" spans="1:31" ht="15" customHeight="1" x14ac:dyDescent="0.35">
      <c r="A3" s="15" t="s">
        <v>3</v>
      </c>
      <c r="B3" s="19">
        <v>15.15</v>
      </c>
      <c r="C3" s="20">
        <v>15.21</v>
      </c>
      <c r="D3" s="19">
        <v>51.23</v>
      </c>
      <c r="E3" s="20">
        <v>2.9</v>
      </c>
      <c r="F3" s="19">
        <v>148.06</v>
      </c>
      <c r="G3" s="20">
        <v>70.37</v>
      </c>
      <c r="H3" s="19">
        <v>113.5</v>
      </c>
      <c r="I3" s="20">
        <v>51.2</v>
      </c>
      <c r="J3" s="19">
        <v>82</v>
      </c>
      <c r="K3" s="20">
        <v>40.04</v>
      </c>
      <c r="L3" s="19">
        <v>136.34</v>
      </c>
      <c r="M3" s="20">
        <v>108.13</v>
      </c>
      <c r="N3" s="19">
        <f>SUM(N4:N6)</f>
        <v>199.869</v>
      </c>
      <c r="O3" s="20">
        <f t="shared" ref="O3:S3" si="0">SUM(O4:O6)</f>
        <v>121.307</v>
      </c>
      <c r="P3" s="19">
        <f t="shared" si="0"/>
        <v>204.78100000000001</v>
      </c>
      <c r="Q3" s="32">
        <f t="shared" si="0"/>
        <v>181.32900000000001</v>
      </c>
      <c r="R3" s="19">
        <f t="shared" si="0"/>
        <v>61.04</v>
      </c>
      <c r="S3" s="20">
        <f t="shared" si="0"/>
        <v>27.52</v>
      </c>
      <c r="T3" s="19">
        <f t="shared" ref="T3:U3" si="1">SUM(T4:T6)</f>
        <v>129.57999999999998</v>
      </c>
      <c r="U3" s="20">
        <f t="shared" si="1"/>
        <v>94.99</v>
      </c>
      <c r="V3" s="19">
        <f t="shared" ref="V3:W3" si="2">SUM(V4:V6)</f>
        <v>152.96299999999999</v>
      </c>
      <c r="W3" s="20">
        <f t="shared" si="2"/>
        <v>120.67999999999999</v>
      </c>
      <c r="X3" s="19">
        <f t="shared" ref="X3:Y3" si="3">SUM(X4:X6)</f>
        <v>22.82</v>
      </c>
      <c r="Y3" s="20">
        <f t="shared" si="3"/>
        <v>24.027999999999999</v>
      </c>
      <c r="Z3" s="19">
        <f t="shared" ref="Z3:AA3" si="4">SUM(Z4:Z6)</f>
        <v>45.495000000000005</v>
      </c>
      <c r="AA3" s="20">
        <f t="shared" si="4"/>
        <v>47.16</v>
      </c>
      <c r="AB3" s="19">
        <f t="shared" ref="AB3:AC3" si="5">SUM(AB4:AB6)</f>
        <v>68.243000000000009</v>
      </c>
      <c r="AC3" s="20">
        <f t="shared" si="5"/>
        <v>70.076000000000008</v>
      </c>
      <c r="AD3" s="19">
        <f t="shared" ref="AD3:AE3" si="6">SUM(AD4:AD6)</f>
        <v>105.26</v>
      </c>
      <c r="AE3" s="20">
        <f t="shared" si="6"/>
        <v>109.43</v>
      </c>
    </row>
    <row r="4" spans="1:31" ht="13.5" customHeight="1" x14ac:dyDescent="0.35">
      <c r="A4" s="24" t="s">
        <v>6</v>
      </c>
      <c r="B4" s="3" t="s">
        <v>4</v>
      </c>
      <c r="C4" s="4" t="s">
        <v>4</v>
      </c>
      <c r="D4" s="5">
        <v>50</v>
      </c>
      <c r="E4" s="4" t="s">
        <v>4</v>
      </c>
      <c r="F4" s="5">
        <v>112</v>
      </c>
      <c r="G4" s="6">
        <v>50.13</v>
      </c>
      <c r="H4" s="5">
        <v>93.25</v>
      </c>
      <c r="I4" s="6">
        <v>45.06</v>
      </c>
      <c r="J4" s="5">
        <v>76.44</v>
      </c>
      <c r="K4" s="7">
        <v>36.99</v>
      </c>
      <c r="L4" s="5">
        <v>120.16</v>
      </c>
      <c r="M4" s="7">
        <v>98.95</v>
      </c>
      <c r="N4" s="5">
        <v>191.465</v>
      </c>
      <c r="O4" s="7">
        <v>113.167</v>
      </c>
      <c r="P4" s="5">
        <v>197.43299999999999</v>
      </c>
      <c r="Q4" s="7">
        <v>171.84</v>
      </c>
      <c r="R4" s="5">
        <v>59.15</v>
      </c>
      <c r="S4" s="7">
        <v>23.95</v>
      </c>
      <c r="T4" s="5">
        <v>81.73</v>
      </c>
      <c r="U4" s="35">
        <v>46.86</v>
      </c>
      <c r="V4" s="5">
        <v>104.304</v>
      </c>
      <c r="W4" s="7">
        <v>70.352999999999994</v>
      </c>
      <c r="X4" s="5">
        <v>21.882999999999999</v>
      </c>
      <c r="Y4" s="7">
        <v>18.84</v>
      </c>
      <c r="Z4" s="5">
        <v>43.767000000000003</v>
      </c>
      <c r="AA4" s="7">
        <v>38.167999999999999</v>
      </c>
      <c r="AB4" s="5">
        <f>65650/1000</f>
        <v>65.650000000000006</v>
      </c>
      <c r="AC4" s="7">
        <f>56496/1000</f>
        <v>56.496000000000002</v>
      </c>
      <c r="AD4" s="5">
        <f>102137/1000</f>
        <v>102.137</v>
      </c>
      <c r="AE4" s="7">
        <f>91055/1000</f>
        <v>91.055000000000007</v>
      </c>
    </row>
    <row r="5" spans="1:31" ht="12" customHeight="1" x14ac:dyDescent="0.35">
      <c r="A5" s="24" t="s">
        <v>7</v>
      </c>
      <c r="B5" s="14">
        <v>0.15</v>
      </c>
      <c r="C5" s="11">
        <v>0.21</v>
      </c>
      <c r="D5" s="10">
        <v>1.23</v>
      </c>
      <c r="E5" s="11">
        <v>0.9</v>
      </c>
      <c r="F5" s="10">
        <v>3.06</v>
      </c>
      <c r="G5" s="11">
        <v>2.38</v>
      </c>
      <c r="H5" s="10">
        <v>5.25</v>
      </c>
      <c r="I5" s="11">
        <v>3</v>
      </c>
      <c r="J5" s="10">
        <v>2.56</v>
      </c>
      <c r="K5" s="13">
        <v>3.05</v>
      </c>
      <c r="L5" s="10">
        <v>4.18</v>
      </c>
      <c r="M5" s="13">
        <v>3.18</v>
      </c>
      <c r="N5" s="10">
        <v>4.8040000000000003</v>
      </c>
      <c r="O5" s="13">
        <v>4.54</v>
      </c>
      <c r="P5" s="10">
        <v>4.9480000000000004</v>
      </c>
      <c r="Q5" s="13">
        <v>7.0890000000000004</v>
      </c>
      <c r="R5" s="10">
        <v>1.89</v>
      </c>
      <c r="S5" s="13">
        <v>3.57</v>
      </c>
      <c r="T5" s="10">
        <v>4.5199999999999996</v>
      </c>
      <c r="U5" s="13">
        <v>4.8</v>
      </c>
      <c r="V5" s="10">
        <v>5.3259999999999996</v>
      </c>
      <c r="W5" s="13">
        <v>6.9939999999999998</v>
      </c>
      <c r="X5" s="10">
        <v>0.93700000000000006</v>
      </c>
      <c r="Y5" s="13">
        <v>5.1879999999999997</v>
      </c>
      <c r="Z5" s="10">
        <v>1.728</v>
      </c>
      <c r="AA5" s="13">
        <v>8.9920000000000009</v>
      </c>
      <c r="AB5" s="10">
        <f>2593/1000</f>
        <v>2.593</v>
      </c>
      <c r="AC5" s="13">
        <f>13580/1000</f>
        <v>13.58</v>
      </c>
      <c r="AD5" s="10">
        <f>3123/1000</f>
        <v>3.1230000000000002</v>
      </c>
      <c r="AE5" s="13">
        <f>18375/1000</f>
        <v>18.375</v>
      </c>
    </row>
    <row r="6" spans="1:31" x14ac:dyDescent="0.35">
      <c r="A6" s="2" t="s">
        <v>5</v>
      </c>
      <c r="B6" s="14">
        <v>15</v>
      </c>
      <c r="C6" s="11">
        <v>15</v>
      </c>
      <c r="D6" s="9" t="s">
        <v>4</v>
      </c>
      <c r="E6" s="11">
        <v>2</v>
      </c>
      <c r="F6" s="10">
        <v>33</v>
      </c>
      <c r="G6" s="11">
        <v>17.86</v>
      </c>
      <c r="H6" s="10">
        <v>15</v>
      </c>
      <c r="I6" s="11">
        <v>3.14</v>
      </c>
      <c r="J6" s="10">
        <v>3</v>
      </c>
      <c r="K6" s="12" t="s">
        <v>4</v>
      </c>
      <c r="L6" s="10">
        <v>12</v>
      </c>
      <c r="M6" s="13">
        <v>6</v>
      </c>
      <c r="N6" s="10">
        <v>3.6</v>
      </c>
      <c r="O6" s="13">
        <v>3.6</v>
      </c>
      <c r="P6" s="10">
        <v>2.4</v>
      </c>
      <c r="Q6" s="13">
        <v>2.4</v>
      </c>
      <c r="R6" s="10">
        <v>0</v>
      </c>
      <c r="S6" s="13">
        <v>0</v>
      </c>
      <c r="T6" s="10">
        <v>43.33</v>
      </c>
      <c r="U6" s="13">
        <v>43.33</v>
      </c>
      <c r="V6" s="10">
        <v>43.332999999999998</v>
      </c>
      <c r="W6" s="13">
        <v>43.332999999999998</v>
      </c>
      <c r="X6" s="10">
        <v>0</v>
      </c>
      <c r="Y6" s="13">
        <v>0</v>
      </c>
      <c r="Z6" s="10">
        <v>0</v>
      </c>
      <c r="AA6" s="13">
        <v>0</v>
      </c>
      <c r="AB6" s="10">
        <v>0</v>
      </c>
      <c r="AC6" s="13">
        <v>0</v>
      </c>
      <c r="AD6" s="10">
        <v>0</v>
      </c>
      <c r="AE6" s="13">
        <v>0</v>
      </c>
    </row>
    <row r="7" spans="1:31" ht="12.75" customHeight="1" x14ac:dyDescent="0.35">
      <c r="A7" s="25" t="s">
        <v>8</v>
      </c>
      <c r="B7" s="26">
        <v>2.0099999999999998</v>
      </c>
      <c r="C7" s="27">
        <v>0.76</v>
      </c>
      <c r="D7" s="26">
        <v>41.62</v>
      </c>
      <c r="E7" s="27">
        <v>21.02</v>
      </c>
      <c r="F7" s="26">
        <v>119.58</v>
      </c>
      <c r="G7" s="27">
        <v>46.36</v>
      </c>
      <c r="H7" s="19">
        <v>97.09</v>
      </c>
      <c r="I7" s="20">
        <v>42.17</v>
      </c>
      <c r="J7" s="19">
        <v>79.91</v>
      </c>
      <c r="K7" s="20">
        <v>40.17</v>
      </c>
      <c r="L7" s="19">
        <v>122.09</v>
      </c>
      <c r="M7" s="20">
        <v>70.48</v>
      </c>
      <c r="N7" s="19">
        <f>SUM(N8:N15)</f>
        <v>157.13299999999998</v>
      </c>
      <c r="O7" s="20">
        <f t="shared" ref="O7:S7" si="7">SUM(O8:O15)</f>
        <v>94.55</v>
      </c>
      <c r="P7" s="19">
        <f t="shared" si="7"/>
        <v>195.12299999999999</v>
      </c>
      <c r="Q7" s="32">
        <f t="shared" si="7"/>
        <v>140.70099999999999</v>
      </c>
      <c r="R7" s="36">
        <f t="shared" si="7"/>
        <v>55.66</v>
      </c>
      <c r="S7" s="20">
        <f t="shared" si="7"/>
        <v>37.900499999999994</v>
      </c>
      <c r="T7" s="36">
        <f t="shared" ref="T7:U7" si="8">SUM(T8:T15)</f>
        <v>81.63000000000001</v>
      </c>
      <c r="U7" s="20">
        <f t="shared" si="8"/>
        <v>58.050000000000011</v>
      </c>
      <c r="V7" s="36">
        <f t="shared" ref="V7:W7" si="9">SUM(V8:V15)</f>
        <v>104.81299999999999</v>
      </c>
      <c r="W7" s="20">
        <f t="shared" si="9"/>
        <v>79.953000000000003</v>
      </c>
      <c r="X7" s="36">
        <f t="shared" ref="X7:Y7" si="10">SUM(X8:X15)</f>
        <v>25.837</v>
      </c>
      <c r="Y7" s="20">
        <f t="shared" si="10"/>
        <v>18.375</v>
      </c>
      <c r="Z7" s="36">
        <f t="shared" ref="Z7:AA7" si="11">SUM(Z8:Z15)</f>
        <v>55.340000000000011</v>
      </c>
      <c r="AA7" s="20">
        <f t="shared" si="11"/>
        <v>40.829000000000001</v>
      </c>
      <c r="AB7" s="36">
        <f t="shared" ref="AB7:AC7" si="12">SUM(AB8:AB15)</f>
        <v>81.367999999999995</v>
      </c>
      <c r="AC7" s="20">
        <f t="shared" si="12"/>
        <v>60.62299999999999</v>
      </c>
      <c r="AD7" s="36">
        <f t="shared" ref="AD7:AE7" si="13">SUM(AD8:AD15)</f>
        <v>109.16199999999999</v>
      </c>
      <c r="AE7" s="20">
        <f t="shared" si="13"/>
        <v>87.690000000000012</v>
      </c>
    </row>
    <row r="8" spans="1:31" x14ac:dyDescent="0.35">
      <c r="A8" s="2" t="s">
        <v>9</v>
      </c>
      <c r="B8" s="8" t="s">
        <v>16</v>
      </c>
      <c r="C8" s="28" t="s">
        <v>16</v>
      </c>
      <c r="D8" s="14">
        <v>5.52</v>
      </c>
      <c r="E8" s="13">
        <v>0.38</v>
      </c>
      <c r="F8" s="14">
        <v>22.97</v>
      </c>
      <c r="G8" s="11">
        <v>5.27</v>
      </c>
      <c r="H8" s="14">
        <v>19.190000000000001</v>
      </c>
      <c r="I8" s="11">
        <v>1.01</v>
      </c>
      <c r="J8" s="10">
        <v>10.28</v>
      </c>
      <c r="K8" s="13">
        <v>1.83</v>
      </c>
      <c r="L8" s="10">
        <v>36.53</v>
      </c>
      <c r="M8" s="13">
        <v>0.74</v>
      </c>
      <c r="N8" s="10">
        <v>40.335999999999999</v>
      </c>
      <c r="O8" s="13">
        <v>16.407</v>
      </c>
      <c r="P8" s="10">
        <v>61.914999999999999</v>
      </c>
      <c r="Q8" s="13">
        <v>26.11</v>
      </c>
      <c r="R8" s="10">
        <v>7.05</v>
      </c>
      <c r="S8" s="13">
        <v>2.6</v>
      </c>
      <c r="T8" s="10">
        <v>9.24</v>
      </c>
      <c r="U8" s="13">
        <v>3.63</v>
      </c>
      <c r="V8" s="10">
        <v>11.414999999999999</v>
      </c>
      <c r="W8" s="13">
        <v>5.0999999999999996</v>
      </c>
      <c r="X8" s="10">
        <v>3.6789999999999998</v>
      </c>
      <c r="Y8" s="13">
        <v>0.47699999999999998</v>
      </c>
      <c r="Z8" s="10">
        <v>10.347</v>
      </c>
      <c r="AA8" s="13">
        <v>2.0819999999999999</v>
      </c>
      <c r="AB8" s="10">
        <f>13440/1000</f>
        <v>13.44</v>
      </c>
      <c r="AC8" s="13">
        <f>3143/1000</f>
        <v>3.1429999999999998</v>
      </c>
      <c r="AD8" s="10">
        <f>17273/1000</f>
        <v>17.273</v>
      </c>
      <c r="AE8" s="13">
        <f>4351/1000</f>
        <v>4.351</v>
      </c>
    </row>
    <row r="9" spans="1:31" x14ac:dyDescent="0.35">
      <c r="A9" s="2" t="s">
        <v>10</v>
      </c>
      <c r="B9" s="8">
        <v>1.64</v>
      </c>
      <c r="C9" s="29">
        <v>0.75</v>
      </c>
      <c r="D9" s="14">
        <v>18.46</v>
      </c>
      <c r="E9" s="13">
        <v>15.88</v>
      </c>
      <c r="F9" s="14">
        <v>42.41</v>
      </c>
      <c r="G9" s="11">
        <v>21.98</v>
      </c>
      <c r="H9" s="14">
        <v>40.049999999999997</v>
      </c>
      <c r="I9" s="11">
        <v>23.28</v>
      </c>
      <c r="J9" s="10">
        <v>36.159999999999997</v>
      </c>
      <c r="K9" s="13">
        <v>23.08</v>
      </c>
      <c r="L9" s="10">
        <v>34.9</v>
      </c>
      <c r="M9" s="13">
        <v>28.93</v>
      </c>
      <c r="N9" s="10">
        <v>39.774999999999999</v>
      </c>
      <c r="O9" s="13">
        <v>31.428000000000001</v>
      </c>
      <c r="P9" s="10">
        <f>38.703+5.434+1.21</f>
        <v>45.347000000000001</v>
      </c>
      <c r="Q9" s="13">
        <v>42.936999999999998</v>
      </c>
      <c r="R9" s="10">
        <v>23.36</v>
      </c>
      <c r="S9" s="13">
        <v>22.29</v>
      </c>
      <c r="T9" s="10">
        <v>34.61</v>
      </c>
      <c r="U9" s="13">
        <v>33.020000000000003</v>
      </c>
      <c r="V9" s="10">
        <f>39.486+5.386+1.21</f>
        <v>46.082000000000001</v>
      </c>
      <c r="W9" s="13">
        <f>38.259+4.536+1.2</f>
        <v>43.995000000000005</v>
      </c>
      <c r="X9" s="10">
        <v>12.215999999999999</v>
      </c>
      <c r="Y9" s="13">
        <v>10.978999999999999</v>
      </c>
      <c r="Z9" s="10">
        <v>24.268000000000001</v>
      </c>
      <c r="AA9" s="13">
        <v>22.003</v>
      </c>
      <c r="AB9" s="10">
        <f>SUM(30758+4433+1150)/1000</f>
        <v>36.341000000000001</v>
      </c>
      <c r="AC9" s="13">
        <f>SUM(29053+3168+725)/1000</f>
        <v>32.945999999999998</v>
      </c>
      <c r="AD9" s="10">
        <f>SUM(41077+5796+1544)/1000</f>
        <v>48.417000000000002</v>
      </c>
      <c r="AE9" s="13">
        <f>SUM(39158+4591+1017)/1000</f>
        <v>44.765999999999998</v>
      </c>
    </row>
    <row r="10" spans="1:31" x14ac:dyDescent="0.35">
      <c r="A10" s="2" t="s">
        <v>11</v>
      </c>
      <c r="B10" s="8">
        <v>0.36</v>
      </c>
      <c r="C10" s="29">
        <v>0.01</v>
      </c>
      <c r="D10" s="14">
        <v>7.89</v>
      </c>
      <c r="E10" s="13">
        <v>3.17</v>
      </c>
      <c r="F10" s="14">
        <v>15.95</v>
      </c>
      <c r="G10" s="11">
        <v>5.75</v>
      </c>
      <c r="H10" s="14">
        <v>18.53</v>
      </c>
      <c r="I10" s="11">
        <v>5.73</v>
      </c>
      <c r="J10" s="10">
        <v>20.03</v>
      </c>
      <c r="K10" s="13">
        <v>7.42</v>
      </c>
      <c r="L10" s="10">
        <v>11.89</v>
      </c>
      <c r="M10" s="13">
        <v>8.33</v>
      </c>
      <c r="N10" s="10">
        <v>16.66</v>
      </c>
      <c r="O10" s="13">
        <v>9.8829999999999991</v>
      </c>
      <c r="P10" s="10">
        <v>24.4</v>
      </c>
      <c r="Q10" s="13">
        <v>13.577</v>
      </c>
      <c r="R10" s="10">
        <v>11.73</v>
      </c>
      <c r="S10" s="13">
        <v>6.99</v>
      </c>
      <c r="T10" s="10">
        <v>17.93</v>
      </c>
      <c r="U10" s="13">
        <v>10.24</v>
      </c>
      <c r="V10" s="10">
        <v>23.312000000000001</v>
      </c>
      <c r="W10" s="13">
        <v>14.904999999999999</v>
      </c>
      <c r="X10" s="10">
        <v>5.9009999999999998</v>
      </c>
      <c r="Y10" s="13">
        <v>3.3940000000000001</v>
      </c>
      <c r="Z10" s="10">
        <v>12.398999999999999</v>
      </c>
      <c r="AA10" s="13">
        <v>7.6719999999999997</v>
      </c>
      <c r="AB10" s="10">
        <f>19338/1000</f>
        <v>19.338000000000001</v>
      </c>
      <c r="AC10" s="13">
        <f>11245/1000</f>
        <v>11.244999999999999</v>
      </c>
      <c r="AD10" s="10">
        <f>24827/1000</f>
        <v>24.827000000000002</v>
      </c>
      <c r="AE10" s="13">
        <f>15866/1000</f>
        <v>15.866</v>
      </c>
    </row>
    <row r="11" spans="1:31" x14ac:dyDescent="0.35">
      <c r="A11" s="2" t="s">
        <v>12</v>
      </c>
      <c r="B11" s="8" t="s">
        <v>4</v>
      </c>
      <c r="C11" s="30" t="s">
        <v>16</v>
      </c>
      <c r="D11" s="14">
        <v>0.04</v>
      </c>
      <c r="E11" s="13">
        <v>0.03</v>
      </c>
      <c r="F11" s="14">
        <v>0.08</v>
      </c>
      <c r="G11" s="11">
        <v>0.02</v>
      </c>
      <c r="H11" s="14">
        <v>0.03</v>
      </c>
      <c r="I11" s="11">
        <v>0.02</v>
      </c>
      <c r="J11" s="10">
        <v>0.02</v>
      </c>
      <c r="K11" s="13">
        <v>0.01</v>
      </c>
      <c r="L11" s="10">
        <v>0.04</v>
      </c>
      <c r="M11" s="13">
        <v>0.02</v>
      </c>
      <c r="N11" s="31">
        <v>4.7E-2</v>
      </c>
      <c r="O11" s="13">
        <v>1.9E-2</v>
      </c>
      <c r="P11" s="10">
        <v>5.8999999999999997E-2</v>
      </c>
      <c r="Q11" s="13">
        <v>1.2999999999999999E-2</v>
      </c>
      <c r="R11" s="10">
        <v>0.04</v>
      </c>
      <c r="S11" s="13">
        <v>5.0000000000000001E-4</v>
      </c>
      <c r="T11" s="10">
        <v>0.05</v>
      </c>
      <c r="U11" s="13">
        <v>0.01</v>
      </c>
      <c r="V11" s="10">
        <v>6.9000000000000006E-2</v>
      </c>
      <c r="W11" s="13">
        <v>2.1999999999999999E-2</v>
      </c>
      <c r="X11" s="10">
        <v>0.03</v>
      </c>
      <c r="Y11" s="13">
        <v>1E-3</v>
      </c>
      <c r="Z11" s="10">
        <v>5.0999999999999997E-2</v>
      </c>
      <c r="AA11" s="13">
        <v>1.0999999999999999E-2</v>
      </c>
      <c r="AB11" s="10">
        <f>71/1000</f>
        <v>7.0999999999999994E-2</v>
      </c>
      <c r="AC11" s="13">
        <f>16/1000</f>
        <v>1.6E-2</v>
      </c>
      <c r="AD11" s="10">
        <f>91/1000</f>
        <v>9.0999999999999998E-2</v>
      </c>
      <c r="AE11" s="13">
        <f>19/1000</f>
        <v>1.9E-2</v>
      </c>
    </row>
    <row r="12" spans="1:31" x14ac:dyDescent="0.35">
      <c r="A12" s="2" t="s">
        <v>13</v>
      </c>
      <c r="B12" s="8" t="s">
        <v>4</v>
      </c>
      <c r="C12" s="30" t="s">
        <v>16</v>
      </c>
      <c r="D12" s="14">
        <v>0.3</v>
      </c>
      <c r="E12" s="13">
        <v>0.08</v>
      </c>
      <c r="F12" s="14">
        <v>0.63</v>
      </c>
      <c r="G12" s="11">
        <v>0.21</v>
      </c>
      <c r="H12" s="14">
        <v>0.24</v>
      </c>
      <c r="I12" s="11">
        <v>0.23</v>
      </c>
      <c r="J12" s="10">
        <v>0.31</v>
      </c>
      <c r="K12" s="13">
        <v>0.28999999999999998</v>
      </c>
      <c r="L12" s="10">
        <v>0.49</v>
      </c>
      <c r="M12" s="13">
        <v>0.48</v>
      </c>
      <c r="N12" s="31" t="s">
        <v>16</v>
      </c>
      <c r="O12" s="13" t="s">
        <v>16</v>
      </c>
      <c r="P12" s="31" t="s">
        <v>16</v>
      </c>
      <c r="Q12" s="13" t="s">
        <v>16</v>
      </c>
      <c r="R12" s="10">
        <v>0</v>
      </c>
      <c r="S12" s="13">
        <v>0</v>
      </c>
      <c r="T12" s="10">
        <v>0</v>
      </c>
      <c r="U12" s="13">
        <v>0</v>
      </c>
      <c r="V12" s="10">
        <v>0</v>
      </c>
      <c r="W12" s="13">
        <v>0</v>
      </c>
      <c r="X12" s="10">
        <v>0</v>
      </c>
      <c r="Y12" s="13">
        <v>0</v>
      </c>
      <c r="Z12" s="10">
        <v>0</v>
      </c>
      <c r="AA12" s="13">
        <v>0</v>
      </c>
      <c r="AB12" s="10">
        <v>0</v>
      </c>
      <c r="AC12" s="13">
        <v>0</v>
      </c>
      <c r="AD12" s="10">
        <v>0</v>
      </c>
      <c r="AE12" s="13">
        <v>0</v>
      </c>
    </row>
    <row r="13" spans="1:31" x14ac:dyDescent="0.35">
      <c r="A13" s="2" t="s">
        <v>14</v>
      </c>
      <c r="B13" s="8" t="s">
        <v>4</v>
      </c>
      <c r="C13" s="30" t="s">
        <v>16</v>
      </c>
      <c r="D13" s="14">
        <v>7.37</v>
      </c>
      <c r="E13" s="13">
        <v>0.34</v>
      </c>
      <c r="F13" s="14">
        <v>26.7</v>
      </c>
      <c r="G13" s="11">
        <v>10.68</v>
      </c>
      <c r="H13" s="14">
        <v>15.83</v>
      </c>
      <c r="I13" s="11">
        <v>9.32</v>
      </c>
      <c r="J13" s="10">
        <v>9.73</v>
      </c>
      <c r="K13" s="13">
        <v>5.29</v>
      </c>
      <c r="L13" s="10">
        <v>35.409999999999997</v>
      </c>
      <c r="M13" s="13">
        <v>30.1</v>
      </c>
      <c r="N13" s="31">
        <v>55.463999999999999</v>
      </c>
      <c r="O13" s="13">
        <v>35.058</v>
      </c>
      <c r="P13" s="31">
        <v>55.088000000000001</v>
      </c>
      <c r="Q13" s="13">
        <v>53.216999999999999</v>
      </c>
      <c r="R13" s="10">
        <v>11.37</v>
      </c>
      <c r="S13" s="13">
        <v>3.5</v>
      </c>
      <c r="T13" s="10">
        <v>13.84</v>
      </c>
      <c r="U13" s="13">
        <v>6.82</v>
      </c>
      <c r="V13" s="10">
        <v>17.016999999999999</v>
      </c>
      <c r="W13" s="13">
        <v>10.263999999999999</v>
      </c>
      <c r="X13" s="10">
        <v>3.3279999999999998</v>
      </c>
      <c r="Y13" s="13">
        <v>3.2610000000000001</v>
      </c>
      <c r="Z13" s="10">
        <v>6.4720000000000004</v>
      </c>
      <c r="AA13" s="13">
        <v>6.61</v>
      </c>
      <c r="AB13" s="10">
        <f>9614/1000</f>
        <v>9.6140000000000008</v>
      </c>
      <c r="AC13" s="13">
        <f>10053/1000</f>
        <v>10.053000000000001</v>
      </c>
      <c r="AD13" s="10">
        <f>14838/1000</f>
        <v>14.837999999999999</v>
      </c>
      <c r="AE13" s="13">
        <f>19066/1000</f>
        <v>19.065999999999999</v>
      </c>
    </row>
    <row r="14" spans="1:31" x14ac:dyDescent="0.35">
      <c r="A14" s="2" t="s">
        <v>18</v>
      </c>
      <c r="B14" s="8" t="s">
        <v>16</v>
      </c>
      <c r="C14" s="30" t="s">
        <v>16</v>
      </c>
      <c r="D14" s="14" t="s">
        <v>16</v>
      </c>
      <c r="E14" s="13" t="s">
        <v>16</v>
      </c>
      <c r="F14" s="14" t="s">
        <v>16</v>
      </c>
      <c r="G14" s="11" t="s">
        <v>16</v>
      </c>
      <c r="H14" s="14" t="s">
        <v>16</v>
      </c>
      <c r="I14" s="11" t="s">
        <v>16</v>
      </c>
      <c r="J14" s="10" t="s">
        <v>16</v>
      </c>
      <c r="K14" s="13" t="s">
        <v>16</v>
      </c>
      <c r="L14" s="10" t="s">
        <v>16</v>
      </c>
      <c r="M14" s="13" t="s">
        <v>16</v>
      </c>
      <c r="N14" s="31">
        <v>4.2000000000000003E-2</v>
      </c>
      <c r="O14" s="13">
        <v>7.2999999999999995E-2</v>
      </c>
      <c r="P14" s="31">
        <v>0.65300000000000002</v>
      </c>
      <c r="Q14" s="13">
        <v>0.35699999999999998</v>
      </c>
      <c r="R14" s="10">
        <v>0.54</v>
      </c>
      <c r="S14" s="13">
        <v>2.12</v>
      </c>
      <c r="T14" s="10">
        <v>3.04</v>
      </c>
      <c r="U14" s="13">
        <v>3.66</v>
      </c>
      <c r="V14" s="10">
        <v>3.1629999999999998</v>
      </c>
      <c r="W14" s="13">
        <v>4.7089999999999996</v>
      </c>
      <c r="X14" s="10">
        <v>0.30199999999999999</v>
      </c>
      <c r="Y14" s="13">
        <v>4.1000000000000002E-2</v>
      </c>
      <c r="Z14" s="10">
        <v>0.89200000000000002</v>
      </c>
      <c r="AA14" s="13">
        <v>1.7949999999999999</v>
      </c>
      <c r="AB14" s="10">
        <f>1184/1000</f>
        <v>1.1839999999999999</v>
      </c>
      <c r="AC14" s="13">
        <f>2312/1000</f>
        <v>2.3119999999999998</v>
      </c>
      <c r="AD14" s="10">
        <f>1870/1000</f>
        <v>1.87</v>
      </c>
      <c r="AE14" s="13">
        <f>2434/1000</f>
        <v>2.4340000000000002</v>
      </c>
    </row>
    <row r="15" spans="1:31" x14ac:dyDescent="0.35">
      <c r="A15" s="2" t="s">
        <v>15</v>
      </c>
      <c r="B15" s="8" t="s">
        <v>4</v>
      </c>
      <c r="C15" s="30" t="s">
        <v>16</v>
      </c>
      <c r="D15" s="14">
        <v>2.0499999999999998</v>
      </c>
      <c r="E15" s="13">
        <v>1.1399999999999999</v>
      </c>
      <c r="F15" s="14">
        <v>10.85</v>
      </c>
      <c r="G15" s="11">
        <v>2.4500000000000002</v>
      </c>
      <c r="H15" s="14">
        <v>3.22</v>
      </c>
      <c r="I15" s="11">
        <v>2.58</v>
      </c>
      <c r="J15" s="10">
        <v>3.38</v>
      </c>
      <c r="K15" s="13">
        <v>2.25</v>
      </c>
      <c r="L15" s="10">
        <v>2.83</v>
      </c>
      <c r="M15" s="13">
        <v>1.88</v>
      </c>
      <c r="N15" s="10">
        <v>4.8090000000000002</v>
      </c>
      <c r="O15" s="13">
        <v>1.6819999999999999</v>
      </c>
      <c r="P15" s="10">
        <v>7.6609999999999996</v>
      </c>
      <c r="Q15" s="13">
        <v>4.49</v>
      </c>
      <c r="R15" s="10">
        <v>1.57</v>
      </c>
      <c r="S15" s="13">
        <v>0.4</v>
      </c>
      <c r="T15" s="10">
        <v>2.92</v>
      </c>
      <c r="U15" s="13">
        <v>0.67</v>
      </c>
      <c r="V15" s="10">
        <v>3.7549999999999999</v>
      </c>
      <c r="W15" s="13">
        <v>0.95799999999999996</v>
      </c>
      <c r="X15" s="10">
        <v>0.38100000000000001</v>
      </c>
      <c r="Y15" s="13">
        <v>0.222</v>
      </c>
      <c r="Z15" s="10">
        <v>0.91100000000000003</v>
      </c>
      <c r="AA15" s="13">
        <v>0.65600000000000003</v>
      </c>
      <c r="AB15" s="10">
        <f>1380/1000</f>
        <v>1.38</v>
      </c>
      <c r="AC15" s="13">
        <f>908/1000</f>
        <v>0.90800000000000003</v>
      </c>
      <c r="AD15" s="10">
        <f>1846/1000</f>
        <v>1.8460000000000001</v>
      </c>
      <c r="AE15" s="13">
        <f>1188/1000</f>
        <v>1.1879999999999999</v>
      </c>
    </row>
    <row r="16" spans="1:31" x14ac:dyDescent="0.35"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31" x14ac:dyDescent="0.35">
      <c r="A17" s="2" t="s">
        <v>17</v>
      </c>
      <c r="R17" s="13"/>
      <c r="T17" s="13"/>
      <c r="V17" s="38"/>
      <c r="W17" s="38"/>
      <c r="Z17" s="37"/>
      <c r="AA17" s="37"/>
      <c r="AB17" s="37"/>
      <c r="AC17" s="37"/>
      <c r="AD17" s="37"/>
      <c r="AE17" s="37"/>
    </row>
    <row r="18" spans="1:31" x14ac:dyDescent="0.35">
      <c r="R18" s="13"/>
      <c r="T18" s="13"/>
      <c r="U18" s="13"/>
      <c r="Z18" s="13"/>
    </row>
    <row r="19" spans="1:31" x14ac:dyDescent="0.35">
      <c r="R19" s="13"/>
      <c r="T19" s="13"/>
    </row>
    <row r="20" spans="1:31" x14ac:dyDescent="0.35">
      <c r="R20" s="37"/>
      <c r="T20" s="37"/>
    </row>
  </sheetData>
  <mergeCells count="15">
    <mergeCell ref="T1:U1"/>
    <mergeCell ref="R1:S1"/>
    <mergeCell ref="N1:O1"/>
    <mergeCell ref="P1:Q1"/>
    <mergeCell ref="L1:M1"/>
    <mergeCell ref="B1:C1"/>
    <mergeCell ref="D1:E1"/>
    <mergeCell ref="F1:G1"/>
    <mergeCell ref="H1:I1"/>
    <mergeCell ref="J1:K1"/>
    <mergeCell ref="AD1:AE1"/>
    <mergeCell ref="AB1:AC1"/>
    <mergeCell ref="Z1:AA1"/>
    <mergeCell ref="X1:Y1"/>
    <mergeCell ref="V1:W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 Orcamentaria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bruno.souvital@gmail.com</dc:creator>
  <cp:lastModifiedBy>Andrea Dunningham Baptista</cp:lastModifiedBy>
  <dcterms:created xsi:type="dcterms:W3CDTF">2020-05-27T16:06:30Z</dcterms:created>
  <dcterms:modified xsi:type="dcterms:W3CDTF">2023-02-16T17:22:31Z</dcterms:modified>
</cp:coreProperties>
</file>